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D6DE85CE-F350-47D5-8199-08948A042D2C}" xr6:coauthVersionLast="47" xr6:coauthVersionMax="47" xr10:uidLastSave="{00000000-0000-0000-0000-000000000000}"/>
  <bookViews>
    <workbookView xWindow="38280" yWindow="0" windowWidth="38640" windowHeight="21240" tabRatio="777" activeTab="1" xr2:uid="{00000000-000D-0000-FFFF-FFFF00000000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9" l="1"/>
  <c r="E27" i="9"/>
  <c r="E28" i="9"/>
  <c r="E35" i="9"/>
  <c r="D12" i="13"/>
  <c r="D11" i="13"/>
  <c r="D6" i="13"/>
  <c r="D7" i="13"/>
  <c r="E43" i="9"/>
  <c r="E39" i="9"/>
  <c r="E36" i="9"/>
  <c r="E26" i="9"/>
  <c r="E25" i="9" s="1"/>
  <c r="D6" i="12"/>
  <c r="F16" i="11"/>
  <c r="E12" i="10"/>
  <c r="E18" i="10"/>
  <c r="E17" i="10"/>
  <c r="E30" i="10"/>
  <c r="D34" i="10"/>
  <c r="E19" i="9" s="1"/>
  <c r="C34" i="10"/>
  <c r="E18" i="9" s="1"/>
  <c r="E31" i="10"/>
  <c r="E29" i="10"/>
  <c r="E14" i="10"/>
  <c r="E13" i="10"/>
  <c r="E23" i="10"/>
  <c r="C2" i="16"/>
  <c r="C22" i="16"/>
  <c r="C3" i="15"/>
  <c r="C40" i="15"/>
  <c r="B2" i="14"/>
  <c r="C20" i="14"/>
  <c r="C3" i="13"/>
  <c r="D49" i="13"/>
  <c r="E59" i="9"/>
  <c r="E60" i="9"/>
  <c r="C3" i="12"/>
  <c r="D12" i="12"/>
  <c r="E41" i="9" s="1"/>
  <c r="D3" i="11"/>
  <c r="F28" i="11"/>
  <c r="E21" i="9" s="1"/>
  <c r="E33" i="11"/>
  <c r="C3" i="10"/>
  <c r="E9" i="10"/>
  <c r="E10" i="10"/>
  <c r="E11" i="10"/>
  <c r="E15" i="10"/>
  <c r="E16" i="10"/>
  <c r="E19" i="10"/>
  <c r="E20" i="10"/>
  <c r="E21" i="10"/>
  <c r="E22" i="10"/>
  <c r="E24" i="10"/>
  <c r="E25" i="10"/>
  <c r="E26" i="10"/>
  <c r="E27" i="10"/>
  <c r="E28" i="10"/>
  <c r="E32" i="10"/>
  <c r="E33" i="10"/>
  <c r="D26" i="13" l="1"/>
  <c r="E44" i="9" s="1"/>
  <c r="E45" i="9" s="1"/>
  <c r="C42" i="15"/>
  <c r="C43" i="15" s="1"/>
  <c r="A70" i="9" s="1"/>
  <c r="D38" i="10"/>
  <c r="B40" i="10" s="1"/>
  <c r="E34" i="10"/>
  <c r="E20" i="9" s="1"/>
  <c r="E22" i="9" s="1"/>
  <c r="E48" i="9" l="1"/>
  <c r="E63" i="9" s="1"/>
</calcChain>
</file>

<file path=xl/sharedStrings.xml><?xml version="1.0" encoding="utf-8"?>
<sst xmlns="http://schemas.openxmlformats.org/spreadsheetml/2006/main" count="371" uniqueCount="264">
  <si>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</si>
  <si>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</si>
  <si>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</si>
  <si>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</si>
  <si>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</si>
  <si>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</si>
  <si>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</si>
  <si>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</si>
  <si>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</si>
  <si>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</si>
  <si>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</si>
  <si>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</si>
  <si>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</si>
  <si>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</si>
  <si>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</si>
  <si>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</si>
  <si>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</si>
  <si>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</si>
  <si>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</si>
  <si>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</si>
  <si>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</si>
  <si>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</si>
  <si>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</si>
  <si>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</si>
  <si>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</si>
  <si>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</si>
  <si>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</si>
  <si>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</si>
  <si>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</si>
  <si>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</si>
  <si>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</si>
  <si>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</si>
  <si>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</si>
  <si>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</si>
  <si>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</si>
  <si>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</si>
  <si>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</si>
  <si>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</si>
  <si>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</si>
  <si>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</si>
  <si>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</si>
  <si>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</si>
  <si>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</si>
  <si>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</si>
  <si>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</si>
  <si>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</si>
  <si>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</si>
  <si>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</si>
  <si>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</si>
  <si>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</si>
  <si>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</si>
  <si>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</si>
  <si>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</si>
  <si>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</si>
  <si>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</si>
  <si>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</si>
  <si>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</si>
  <si>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</si>
  <si>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</si>
  <si>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</si>
  <si>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</si>
  <si>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</si>
  <si>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</si>
  <si>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</si>
  <si>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</si>
  <si>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</si>
  <si>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</si>
  <si>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</si>
  <si>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</si>
  <si>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</si>
  <si>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</si>
  <si>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</si>
  <si>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</si>
  <si>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</si>
  <si>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</si>
  <si>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</si>
  <si>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</si>
  <si>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</si>
  <si>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</si>
  <si>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</si>
  <si>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</si>
  <si>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</si>
  <si>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</si>
  <si>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</si>
  <si>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</si>
  <si>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</si>
  <si>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</si>
  <si>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</si>
  <si>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</si>
  <si>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</si>
  <si>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</si>
  <si>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</si>
  <si>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</si>
  <si>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</si>
  <si>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</si>
  <si>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</si>
  <si>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</si>
  <si>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</si>
  <si>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</si>
  <si>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</si>
  <si>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</si>
  <si>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</si>
  <si>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</si>
  <si>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</si>
  <si>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</si>
  <si>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</si>
  <si>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</si>
  <si>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</si>
  <si>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</si>
  <si>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</si>
  <si>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</si>
  <si>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</si>
  <si>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</si>
  <si>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</si>
  <si>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</si>
  <si>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</si>
  <si>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</si>
  <si>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</si>
  <si>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</si>
  <si>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</si>
  <si>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</si>
  <si>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</si>
  <si>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</si>
  <si>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</si>
  <si>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</si>
  <si>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</si>
  <si>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</si>
  <si>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</si>
  <si>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</si>
  <si>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</si>
  <si>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</si>
  <si>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</si>
  <si>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</si>
  <si>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</si>
  <si>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</si>
  <si>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</si>
  <si>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</si>
  <si>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</si>
  <si>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</si>
  <si>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</si>
  <si>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</si>
  <si>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</si>
  <si>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</si>
  <si>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</si>
  <si>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</si>
  <si>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</si>
  <si>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</si>
  <si>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</si>
  <si>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</si>
  <si>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</si>
  <si>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</si>
  <si>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</si>
  <si>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</si>
  <si>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</si>
  <si>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</si>
  <si>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</si>
  <si>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</si>
  <si>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</si>
  <si>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</si>
  <si>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</si>
  <si>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</si>
  <si>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</si>
  <si>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</si>
  <si>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</si>
  <si>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</si>
  <si>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</si>
  <si>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</si>
  <si>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</si>
  <si>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</si>
  <si>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</si>
  <si>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</si>
  <si>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</si>
  <si>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</si>
  <si>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</si>
  <si>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</si>
  <si>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</si>
  <si>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</si>
  <si>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</si>
  <si>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</si>
  <si>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</si>
  <si>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</si>
  <si>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</si>
  <si>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</si>
  <si>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</si>
  <si>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</si>
  <si>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</si>
  <si>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</si>
  <si>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</si>
  <si>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</si>
  <si>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</si>
  <si>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</si>
  <si>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</si>
  <si>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</si>
  <si>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</si>
  <si>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</si>
  <si>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</si>
  <si>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</si>
  <si>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</si>
  <si>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</si>
  <si>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</si>
  <si>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</si>
  <si>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</si>
  <si>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</si>
  <si>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</si>
  <si>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</si>
  <si>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</si>
  <si>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</si>
  <si>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</si>
  <si>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</si>
  <si>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</si>
  <si>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</si>
  <si>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</si>
  <si>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</si>
  <si>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</si>
  <si>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</si>
  <si>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</si>
  <si>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</si>
  <si>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</si>
  <si>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</si>
  <si>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</si>
  <si>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</si>
  <si>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</si>
  <si>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</si>
  <si>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</si>
  <si>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</si>
  <si>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</si>
  <si>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</si>
  <si>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</si>
  <si>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</si>
  <si>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</si>
  <si>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</si>
  <si>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</si>
  <si>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</si>
  <si>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For Calendar Year Ending December 31, 2023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</si>
  <si>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</si>
  <si>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</si>
  <si>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</si>
  <si>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</si>
  <si>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the Calendar Year Ending December 31, 2023</t>
  </si>
  <si>
    <t>Cancellations Fees</t>
  </si>
  <si>
    <t>Wire Fees</t>
  </si>
  <si>
    <t>PTE</t>
  </si>
  <si>
    <t>Express Mail</t>
  </si>
  <si>
    <t>Tina Deer</t>
  </si>
  <si>
    <t>Jimmy Deer</t>
  </si>
  <si>
    <t>X</t>
  </si>
  <si>
    <t>Pioneer Abstract &amp; Title Co of Alamogordo Inc</t>
  </si>
  <si>
    <t>909 Delaware Ave, Alamogorde, NM 8810</t>
  </si>
  <si>
    <t>Tiffany Thompson</t>
  </si>
  <si>
    <t>Reconciling Discrepancies</t>
  </si>
  <si>
    <t>Bank Charges</t>
  </si>
  <si>
    <t>Computer &amp; Software</t>
  </si>
  <si>
    <t>Dues &amp; Subscriptions</t>
  </si>
  <si>
    <t>Meals</t>
  </si>
  <si>
    <t>Postage</t>
  </si>
  <si>
    <t>Repairs &amp; Maintenance</t>
  </si>
  <si>
    <t>Utilities</t>
  </si>
  <si>
    <t>Miscellaneous</t>
  </si>
  <si>
    <t>Office Expense</t>
  </si>
  <si>
    <t>Professional Fees</t>
  </si>
  <si>
    <t>Charitable Contributions</t>
  </si>
  <si>
    <t>NEW MEXICO</t>
  </si>
  <si>
    <t>OTERO</t>
  </si>
  <si>
    <t>I, Jimmy Deer, the Owner of Pioneer Abstract &amp; Title Co of Alamogordo Inc, being duly sworn, deposes and says that all of the income, expense and other informational items contained on the attached Schedules A through H of this named Company's Agents Statistical Report for the year ended December 31, 2023 are a full and true statement of income and expenses in accordance with the instructions provided, according to the best of my information, knowledge and belief.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</si>
</sst>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Alignment="1">
      <alignment wrapText="1"/>
    </xf>
    <xf numFmtId="37" fontId="6" fillId="0" borderId="0" xfId="2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8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Normal_NM Title Insurance - Agents Statistical Report 2006" xfId="2" xr:uid="{00000000-0005-0000-0000-000002000000}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I26"/>
  <sheetViews>
    <sheetView topLeftCell="A2" zoomScaleNormal="100" workbookViewId="0">
      <selection activeCell="A13" sqref="A13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233</v>
      </c>
      <c r="G3"/>
    </row>
    <row r="6" spans="1:9" ht="19.5" customHeight="1" x14ac:dyDescent="0.2">
      <c r="A6" s="73" t="s">
        <v>189</v>
      </c>
      <c r="C6" s="113" t="s">
        <v>261</v>
      </c>
      <c r="D6" s="113"/>
      <c r="E6" s="113"/>
    </row>
    <row r="8" spans="1:9" ht="19.5" customHeight="1" x14ac:dyDescent="0.2">
      <c r="A8" s="73" t="s">
        <v>188</v>
      </c>
      <c r="C8" s="113" t="s">
        <v>262</v>
      </c>
      <c r="D8" s="113"/>
      <c r="E8" s="113"/>
    </row>
    <row r="12" spans="1:9" ht="69.75" customHeight="1" x14ac:dyDescent="0.2">
      <c r="A12" s="112" t="s">
        <v>263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234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F215"/>
  <sheetViews>
    <sheetView tabSelected="1" zoomScaleNormal="100" workbookViewId="0">
      <selection activeCell="E32" sqref="E32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238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246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247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248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245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B'!C34</f>
        <v>1620220</v>
      </c>
    </row>
    <row r="19" spans="3:6" x14ac:dyDescent="0.2">
      <c r="C19" s="11" t="s">
        <v>12</v>
      </c>
      <c r="D19" s="12" t="s">
        <v>165</v>
      </c>
      <c r="E19" s="46">
        <f>'Schedule B'!D34</f>
        <v>394309</v>
      </c>
    </row>
    <row r="20" spans="3:6" s="13" customFormat="1" x14ac:dyDescent="0.2">
      <c r="C20" s="11" t="s">
        <v>13</v>
      </c>
      <c r="D20" s="12" t="s">
        <v>166</v>
      </c>
      <c r="E20" s="85">
        <f>'Schedule B'!E34</f>
        <v>1225911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638774</v>
      </c>
    </row>
    <row r="22" spans="3:6" x14ac:dyDescent="0.2">
      <c r="C22" s="11" t="s">
        <v>15</v>
      </c>
      <c r="D22" s="14" t="s">
        <v>17</v>
      </c>
      <c r="E22" s="46">
        <f>SUM(E20:E21)</f>
        <v>1864685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f>638111-E26</f>
        <v>566840</v>
      </c>
    </row>
    <row r="26" spans="3:6" x14ac:dyDescent="0.2">
      <c r="C26" s="11" t="s">
        <v>12</v>
      </c>
      <c r="D26" s="12" t="s">
        <v>35</v>
      </c>
      <c r="E26" s="57">
        <f>36432+34839</f>
        <v>71271</v>
      </c>
    </row>
    <row r="27" spans="3:6" x14ac:dyDescent="0.2">
      <c r="C27" s="11" t="s">
        <v>13</v>
      </c>
      <c r="D27" s="12" t="s">
        <v>36</v>
      </c>
      <c r="E27" s="57">
        <f>20747+2311</f>
        <v>23058</v>
      </c>
    </row>
    <row r="28" spans="3:6" x14ac:dyDescent="0.2">
      <c r="C28" s="11" t="s">
        <v>14</v>
      </c>
      <c r="D28" s="12" t="s">
        <v>37</v>
      </c>
      <c r="E28" s="57">
        <f>13200+28</f>
        <v>13228</v>
      </c>
    </row>
    <row r="29" spans="3:6" x14ac:dyDescent="0.2">
      <c r="C29" s="11" t="s">
        <v>15</v>
      </c>
      <c r="D29" s="12" t="s">
        <v>24</v>
      </c>
      <c r="E29" s="57">
        <v>10677</v>
      </c>
    </row>
    <row r="30" spans="3:6" x14ac:dyDescent="0.2">
      <c r="C30" s="11" t="s">
        <v>16</v>
      </c>
      <c r="D30" s="12" t="s">
        <v>38</v>
      </c>
      <c r="E30" s="57"/>
    </row>
    <row r="31" spans="3:6" x14ac:dyDescent="0.2">
      <c r="C31" s="11" t="s">
        <v>18</v>
      </c>
      <c r="D31" s="12" t="s">
        <v>39</v>
      </c>
      <c r="E31" s="57">
        <f>124+900+930+58073+3164</f>
        <v>63191</v>
      </c>
    </row>
    <row r="32" spans="3:6" x14ac:dyDescent="0.2">
      <c r="C32" s="11" t="s">
        <v>19</v>
      </c>
      <c r="D32" s="12" t="s">
        <v>40</v>
      </c>
      <c r="E32" s="57">
        <v>9990</v>
      </c>
    </row>
    <row r="33" spans="3:5" x14ac:dyDescent="0.2">
      <c r="C33" s="11" t="s">
        <v>20</v>
      </c>
      <c r="D33" s="12" t="s">
        <v>41</v>
      </c>
      <c r="E33" s="57">
        <v>24144</v>
      </c>
    </row>
    <row r="34" spans="3:5" x14ac:dyDescent="0.2">
      <c r="C34" s="11" t="s">
        <v>21</v>
      </c>
      <c r="D34" s="12" t="s">
        <v>42</v>
      </c>
      <c r="E34" s="57">
        <v>24101</v>
      </c>
    </row>
    <row r="35" spans="3:5" x14ac:dyDescent="0.2">
      <c r="C35" s="11" t="s">
        <v>22</v>
      </c>
      <c r="D35" s="12" t="s">
        <v>57</v>
      </c>
      <c r="E35" s="57">
        <f>6855+6765</f>
        <v>13620</v>
      </c>
    </row>
    <row r="36" spans="3:5" x14ac:dyDescent="0.2">
      <c r="C36" s="11" t="s">
        <v>23</v>
      </c>
      <c r="D36" s="12" t="s">
        <v>58</v>
      </c>
      <c r="E36" s="57">
        <f>17647+8226</f>
        <v>25873</v>
      </c>
    </row>
    <row r="37" spans="3:5" x14ac:dyDescent="0.2">
      <c r="C37" s="11" t="s">
        <v>25</v>
      </c>
      <c r="D37" s="12" t="s">
        <v>43</v>
      </c>
      <c r="E37" s="57">
        <v>9823</v>
      </c>
    </row>
    <row r="38" spans="3:5" x14ac:dyDescent="0.2">
      <c r="C38" s="11" t="s">
        <v>26</v>
      </c>
      <c r="D38" s="12" t="s">
        <v>44</v>
      </c>
      <c r="E38" s="57"/>
    </row>
    <row r="39" spans="3:5" x14ac:dyDescent="0.2">
      <c r="C39" s="11" t="s">
        <v>27</v>
      </c>
      <c r="D39" s="12" t="s">
        <v>45</v>
      </c>
      <c r="E39" s="57">
        <f>20231+49521</f>
        <v>69752</v>
      </c>
    </row>
    <row r="40" spans="3:5" x14ac:dyDescent="0.2">
      <c r="C40" s="11" t="s">
        <v>28</v>
      </c>
      <c r="D40" s="12" t="s">
        <v>46</v>
      </c>
      <c r="E40" s="57">
        <v>4398</v>
      </c>
    </row>
    <row r="41" spans="3:5" x14ac:dyDescent="0.2">
      <c r="C41" s="11" t="s">
        <v>29</v>
      </c>
      <c r="D41" s="12" t="s">
        <v>47</v>
      </c>
      <c r="E41" s="46">
        <f>'Schedule D'!D12</f>
        <v>1140</v>
      </c>
    </row>
    <row r="42" spans="3:5" x14ac:dyDescent="0.2">
      <c r="C42" s="11" t="s">
        <v>30</v>
      </c>
      <c r="D42" s="12" t="s">
        <v>48</v>
      </c>
      <c r="E42" s="57">
        <v>26250</v>
      </c>
    </row>
    <row r="43" spans="3:5" x14ac:dyDescent="0.2">
      <c r="C43" s="11" t="s">
        <v>31</v>
      </c>
      <c r="D43" s="12" t="s">
        <v>49</v>
      </c>
      <c r="E43" s="57">
        <f>6952+14963</f>
        <v>21915</v>
      </c>
    </row>
    <row r="44" spans="3:5" x14ac:dyDescent="0.2">
      <c r="C44" s="11" t="s">
        <v>32</v>
      </c>
      <c r="D44" s="12" t="s">
        <v>50</v>
      </c>
      <c r="E44" s="46">
        <f>'Schedule E'!D26</f>
        <v>336099</v>
      </c>
    </row>
    <row r="45" spans="3:5" x14ac:dyDescent="0.2">
      <c r="C45" s="11" t="s">
        <v>33</v>
      </c>
      <c r="D45" s="17" t="s">
        <v>59</v>
      </c>
      <c r="E45" s="86">
        <f>SUM(E25:E44)</f>
        <v>1315370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549315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/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/>
    </row>
    <row r="55" spans="3:5" x14ac:dyDescent="0.2">
      <c r="C55" s="11" t="s">
        <v>15</v>
      </c>
      <c r="D55" s="12" t="s">
        <v>66</v>
      </c>
      <c r="E55" s="57"/>
    </row>
    <row r="56" spans="3:5" x14ac:dyDescent="0.2">
      <c r="C56" s="11" t="s">
        <v>16</v>
      </c>
      <c r="D56" s="12" t="s">
        <v>67</v>
      </c>
      <c r="E56" s="57">
        <v>845</v>
      </c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3</v>
      </c>
    </row>
    <row r="60" spans="3:5" x14ac:dyDescent="0.2">
      <c r="C60" s="11" t="s">
        <v>21</v>
      </c>
      <c r="D60" s="17" t="s">
        <v>70</v>
      </c>
      <c r="E60" s="86">
        <f>SUM(E51:E59)</f>
        <v>848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548467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319977</v>
      </c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/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E180"/>
  <sheetViews>
    <sheetView zoomScaleNormal="100" workbookViewId="0">
      <selection activeCell="C9" sqref="C9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>
        <v>87460</v>
      </c>
      <c r="D11" s="50">
        <v>16409</v>
      </c>
      <c r="E11" s="46">
        <f t="shared" ref="E11:E33" si="0">C11-D11</f>
        <v>71051</v>
      </c>
    </row>
    <row r="12" spans="1:5" ht="14.25" customHeight="1" x14ac:dyDescent="0.2">
      <c r="B12" s="42" t="s">
        <v>237</v>
      </c>
      <c r="C12" s="52"/>
      <c r="D12" s="52"/>
      <c r="E12" s="46">
        <f>C12-D12</f>
        <v>0</v>
      </c>
    </row>
    <row r="13" spans="1:5" ht="14.25" customHeight="1" x14ac:dyDescent="0.2">
      <c r="B13" s="42" t="s">
        <v>226</v>
      </c>
      <c r="C13" s="52"/>
      <c r="D13" s="52"/>
      <c r="E13" s="46">
        <f>C13-D13</f>
        <v>0</v>
      </c>
    </row>
    <row r="14" spans="1:5" ht="14.25" customHeight="1" x14ac:dyDescent="0.2">
      <c r="B14" s="42" t="s">
        <v>227</v>
      </c>
      <c r="C14" s="52"/>
      <c r="D14" s="50"/>
      <c r="E14" s="46">
        <f>C14-D14</f>
        <v>0</v>
      </c>
    </row>
    <row r="15" spans="1:5" ht="14.25" customHeight="1" x14ac:dyDescent="0.2">
      <c r="B15" s="42" t="s">
        <v>119</v>
      </c>
      <c r="C15" s="52">
        <v>356940</v>
      </c>
      <c r="D15" s="50">
        <v>100366</v>
      </c>
      <c r="E15" s="46">
        <f t="shared" si="0"/>
        <v>256574</v>
      </c>
    </row>
    <row r="16" spans="1:5" ht="14.25" customHeight="1" x14ac:dyDescent="0.2">
      <c r="B16" s="42" t="s">
        <v>120</v>
      </c>
      <c r="C16" s="52">
        <v>42164</v>
      </c>
      <c r="D16" s="50">
        <v>5900</v>
      </c>
      <c r="E16" s="46">
        <f t="shared" si="0"/>
        <v>36264</v>
      </c>
    </row>
    <row r="17" spans="2:5" ht="14.25" customHeight="1" x14ac:dyDescent="0.2">
      <c r="B17" s="42" t="s">
        <v>235</v>
      </c>
      <c r="C17" s="52"/>
      <c r="D17" s="50"/>
      <c r="E17" s="46">
        <f>C17-D17</f>
        <v>0</v>
      </c>
    </row>
    <row r="18" spans="2:5" ht="14.25" customHeight="1" x14ac:dyDescent="0.2">
      <c r="B18" s="42" t="s">
        <v>236</v>
      </c>
      <c r="C18" s="52"/>
      <c r="D18" s="50"/>
      <c r="E18" s="46">
        <f>C18-D18</f>
        <v>0</v>
      </c>
    </row>
    <row r="19" spans="2:5" ht="14.25" customHeight="1" x14ac:dyDescent="0.2">
      <c r="B19" s="42" t="s">
        <v>121</v>
      </c>
      <c r="C19" s="52">
        <v>323262</v>
      </c>
      <c r="D19" s="50">
        <v>23657</v>
      </c>
      <c r="E19" s="46">
        <f t="shared" si="0"/>
        <v>299605</v>
      </c>
    </row>
    <row r="20" spans="2:5" ht="14.25" customHeight="1" x14ac:dyDescent="0.2">
      <c r="B20" s="42" t="s">
        <v>228</v>
      </c>
      <c r="C20" s="52">
        <v>145036</v>
      </c>
      <c r="D20" s="52">
        <v>38866</v>
      </c>
      <c r="E20" s="46">
        <f t="shared" si="0"/>
        <v>106170</v>
      </c>
    </row>
    <row r="21" spans="2:5" ht="14.25" customHeight="1" x14ac:dyDescent="0.2">
      <c r="B21" s="42" t="s">
        <v>122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216</v>
      </c>
      <c r="C22" s="52">
        <v>121629</v>
      </c>
      <c r="D22" s="50">
        <v>105032</v>
      </c>
      <c r="E22" s="46">
        <f t="shared" si="0"/>
        <v>16597</v>
      </c>
    </row>
    <row r="23" spans="2:5" ht="14.25" customHeight="1" x14ac:dyDescent="0.2">
      <c r="B23" s="42" t="s">
        <v>214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217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123</v>
      </c>
      <c r="C25" s="52"/>
      <c r="D25" s="50"/>
      <c r="E25" s="46">
        <f>C25-D25</f>
        <v>0</v>
      </c>
    </row>
    <row r="26" spans="2:5" ht="14.25" customHeight="1" x14ac:dyDescent="0.2">
      <c r="B26" s="42" t="s">
        <v>203</v>
      </c>
      <c r="C26" s="52"/>
      <c r="D26" s="50"/>
      <c r="E26" s="46">
        <f>C26-D26</f>
        <v>0</v>
      </c>
    </row>
    <row r="27" spans="2:5" ht="14.25" customHeight="1" x14ac:dyDescent="0.2">
      <c r="B27" s="42" t="s">
        <v>229</v>
      </c>
      <c r="C27" s="52"/>
      <c r="D27" s="50"/>
      <c r="E27" s="46">
        <f t="shared" si="0"/>
        <v>0</v>
      </c>
    </row>
    <row r="28" spans="2:5" ht="14.25" customHeight="1" x14ac:dyDescent="0.2">
      <c r="B28" s="42" t="s">
        <v>232</v>
      </c>
      <c r="C28" s="52">
        <v>260937</v>
      </c>
      <c r="D28" s="50">
        <v>45150</v>
      </c>
      <c r="E28" s="46">
        <f t="shared" si="0"/>
        <v>215787</v>
      </c>
    </row>
    <row r="29" spans="2:5" ht="14.25" customHeight="1" x14ac:dyDescent="0.2">
      <c r="B29" s="42" t="s">
        <v>124</v>
      </c>
      <c r="C29" s="52"/>
      <c r="D29" s="50"/>
      <c r="E29" s="46">
        <f>C29-D29</f>
        <v>0</v>
      </c>
    </row>
    <row r="30" spans="2:5" ht="14.25" customHeight="1" x14ac:dyDescent="0.2">
      <c r="B30" s="42" t="s">
        <v>230</v>
      </c>
      <c r="C30" s="52"/>
      <c r="D30" s="50"/>
      <c r="E30" s="46">
        <f>C30-D30</f>
        <v>0</v>
      </c>
    </row>
    <row r="31" spans="2:5" ht="14.25" customHeight="1" x14ac:dyDescent="0.2">
      <c r="B31" s="42" t="s">
        <v>231</v>
      </c>
      <c r="C31" s="52"/>
      <c r="D31" s="50"/>
      <c r="E31" s="46">
        <f>C31-D31</f>
        <v>0</v>
      </c>
    </row>
    <row r="32" spans="2:5" ht="14.25" customHeight="1" x14ac:dyDescent="0.2">
      <c r="B32" s="42" t="s">
        <v>201</v>
      </c>
      <c r="C32" s="52">
        <v>282792</v>
      </c>
      <c r="D32" s="50">
        <v>57671</v>
      </c>
      <c r="E32" s="46">
        <f t="shared" si="0"/>
        <v>225121</v>
      </c>
    </row>
    <row r="33" spans="1:5" ht="14.25" customHeight="1" x14ac:dyDescent="0.2">
      <c r="B33" s="42" t="s">
        <v>196</v>
      </c>
      <c r="C33" s="51"/>
      <c r="D33" s="49">
        <v>1258</v>
      </c>
      <c r="E33" s="46">
        <f t="shared" si="0"/>
        <v>-1258</v>
      </c>
    </row>
    <row r="34" spans="1:5" ht="14.25" customHeight="1" x14ac:dyDescent="0.2">
      <c r="B34" s="27" t="s">
        <v>2</v>
      </c>
      <c r="C34" s="12">
        <f>SUM(C9:C33)</f>
        <v>1620220</v>
      </c>
      <c r="D34" s="12">
        <f>SUM(D9:D33)</f>
        <v>394309</v>
      </c>
      <c r="E34" s="12">
        <f>SUM(E9:E33)</f>
        <v>1225911</v>
      </c>
    </row>
    <row r="35" spans="1:5" ht="14.25" customHeight="1" x14ac:dyDescent="0.2">
      <c r="B35" s="30"/>
      <c r="C35" s="32" t="s">
        <v>79</v>
      </c>
      <c r="D35" s="32" t="s">
        <v>79</v>
      </c>
      <c r="E35" s="33" t="s">
        <v>79</v>
      </c>
    </row>
    <row r="36" spans="1:5" ht="14.25" customHeight="1" x14ac:dyDescent="0.2">
      <c r="C36" s="91" t="s">
        <v>80</v>
      </c>
      <c r="D36" s="91" t="s">
        <v>81</v>
      </c>
      <c r="E36" s="92" t="s">
        <v>82</v>
      </c>
    </row>
    <row r="37" spans="1:5" ht="14.25" customHeight="1" x14ac:dyDescent="0.2">
      <c r="A37" s="24"/>
    </row>
    <row r="38" spans="1:5" ht="14.25" customHeight="1" x14ac:dyDescent="0.2">
      <c r="A38" s="24"/>
      <c r="C38" s="93" t="s">
        <v>83</v>
      </c>
      <c r="D38" s="94">
        <f>IF(C34=0,0,D34/C34)</f>
        <v>0.24336756736739454</v>
      </c>
    </row>
    <row r="39" spans="1:5" x14ac:dyDescent="0.2">
      <c r="A39" s="24"/>
    </row>
    <row r="40" spans="1:5" ht="31.15" customHeight="1" x14ac:dyDescent="0.25">
      <c r="A40" s="24"/>
      <c r="B40" s="125" t="str">
        <f>IF(D38=0," ",IF(D38&lt;19.95%,"PERCENTAGE OF PREMIUMS REMITTED MUST BE GREATER THAN OR EQUAL TO 20%",""))</f>
        <v/>
      </c>
      <c r="C40" s="125"/>
      <c r="D40" s="125"/>
      <c r="E40" s="125"/>
    </row>
    <row r="41" spans="1:5" x14ac:dyDescent="0.2">
      <c r="A41" s="24"/>
    </row>
    <row r="42" spans="1:5" x14ac:dyDescent="0.2">
      <c r="A42" s="24"/>
    </row>
    <row r="43" spans="1:5" x14ac:dyDescent="0.2">
      <c r="A43" s="24"/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B1:H168"/>
  <sheetViews>
    <sheetView zoomScaleNormal="100" workbookViewId="0">
      <selection activeCell="D18" sqref="D18:E18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26" t="s">
        <v>84</v>
      </c>
      <c r="E2" s="126"/>
    </row>
    <row r="3" spans="2:8" s="1" customFormat="1" ht="35.65" customHeight="1" x14ac:dyDescent="0.15">
      <c r="B3" s="2"/>
      <c r="D3" s="133" t="str">
        <f>'Schedule A'!D3</f>
        <v>For the Calendar Year Ending December 31, 2023</v>
      </c>
      <c r="E3" s="133"/>
    </row>
    <row r="4" spans="2:8" s="84" customFormat="1" ht="29.65" customHeight="1" x14ac:dyDescent="0.2">
      <c r="C4" s="83"/>
      <c r="D4" s="134"/>
      <c r="E4" s="134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29" t="s">
        <v>3</v>
      </c>
      <c r="E6" s="130"/>
      <c r="F6" s="56">
        <v>307176</v>
      </c>
    </row>
    <row r="7" spans="2:8" ht="14.25" customHeight="1" x14ac:dyDescent="0.2">
      <c r="C7" s="37" t="s">
        <v>12</v>
      </c>
      <c r="D7" s="131" t="s">
        <v>4</v>
      </c>
      <c r="E7" s="132"/>
      <c r="F7" s="57">
        <v>16374</v>
      </c>
    </row>
    <row r="8" spans="2:8" ht="14.25" customHeight="1" x14ac:dyDescent="0.2">
      <c r="C8" s="37" t="s">
        <v>13</v>
      </c>
      <c r="D8" s="131" t="s">
        <v>5</v>
      </c>
      <c r="E8" s="132"/>
      <c r="F8" s="57"/>
    </row>
    <row r="9" spans="2:8" s="13" customFormat="1" ht="14.25" customHeight="1" x14ac:dyDescent="0.2">
      <c r="C9" s="37" t="s">
        <v>14</v>
      </c>
      <c r="D9" s="131" t="s">
        <v>6</v>
      </c>
      <c r="E9" s="132"/>
      <c r="F9" s="57">
        <v>14150</v>
      </c>
      <c r="G9" s="6"/>
      <c r="H9" s="6"/>
    </row>
    <row r="10" spans="2:8" ht="14.25" customHeight="1" x14ac:dyDescent="0.2">
      <c r="C10" s="37" t="s">
        <v>15</v>
      </c>
      <c r="D10" s="131" t="s">
        <v>7</v>
      </c>
      <c r="E10" s="132"/>
      <c r="F10" s="57"/>
    </row>
    <row r="11" spans="2:8" ht="14.25" customHeight="1" x14ac:dyDescent="0.2">
      <c r="C11" s="37" t="s">
        <v>16</v>
      </c>
      <c r="D11" s="131" t="s">
        <v>8</v>
      </c>
      <c r="E11" s="132"/>
      <c r="F11" s="57"/>
    </row>
    <row r="12" spans="2:8" ht="14.25" customHeight="1" x14ac:dyDescent="0.2">
      <c r="D12" s="135"/>
      <c r="E12" s="135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9" t="s">
        <v>239</v>
      </c>
      <c r="E14" s="140"/>
      <c r="F14" s="56">
        <v>22140</v>
      </c>
    </row>
    <row r="15" spans="2:8" ht="14.25" customHeight="1" x14ac:dyDescent="0.2">
      <c r="C15" s="37" t="s">
        <v>19</v>
      </c>
      <c r="D15" s="127" t="s">
        <v>240</v>
      </c>
      <c r="E15" s="128"/>
      <c r="F15" s="57">
        <v>83538</v>
      </c>
    </row>
    <row r="16" spans="2:8" ht="14.25" customHeight="1" x14ac:dyDescent="0.2">
      <c r="C16" s="37" t="s">
        <v>20</v>
      </c>
      <c r="D16" s="127" t="s">
        <v>241</v>
      </c>
      <c r="E16" s="128"/>
      <c r="F16" s="57">
        <f>240+830+135250+120+724+44+14631</f>
        <v>151839</v>
      </c>
    </row>
    <row r="17" spans="2:7" ht="14.25" customHeight="1" x14ac:dyDescent="0.2">
      <c r="C17" s="37" t="s">
        <v>21</v>
      </c>
      <c r="D17" s="127" t="s">
        <v>242</v>
      </c>
      <c r="E17" s="128"/>
      <c r="F17" s="57">
        <v>31405</v>
      </c>
    </row>
    <row r="18" spans="2:7" ht="14.25" customHeight="1" x14ac:dyDescent="0.2">
      <c r="C18" s="37" t="s">
        <v>22</v>
      </c>
      <c r="D18" s="127" t="s">
        <v>196</v>
      </c>
      <c r="E18" s="128"/>
      <c r="F18" s="57">
        <v>12152</v>
      </c>
    </row>
    <row r="19" spans="2:7" ht="14.25" customHeight="1" x14ac:dyDescent="0.2">
      <c r="C19" s="37" t="s">
        <v>23</v>
      </c>
      <c r="D19" s="127"/>
      <c r="E19" s="128"/>
      <c r="F19" s="57"/>
    </row>
    <row r="20" spans="2:7" ht="14.25" customHeight="1" x14ac:dyDescent="0.2">
      <c r="C20" s="37" t="s">
        <v>25</v>
      </c>
      <c r="D20" s="127"/>
      <c r="E20" s="128"/>
      <c r="F20" s="57"/>
    </row>
    <row r="21" spans="2:7" ht="14.25" customHeight="1" x14ac:dyDescent="0.2">
      <c r="C21" s="37" t="s">
        <v>26</v>
      </c>
      <c r="D21" s="127"/>
      <c r="E21" s="128"/>
      <c r="F21" s="57"/>
    </row>
    <row r="22" spans="2:7" ht="14.25" customHeight="1" x14ac:dyDescent="0.2">
      <c r="C22" s="37" t="s">
        <v>27</v>
      </c>
      <c r="D22" s="127"/>
      <c r="E22" s="128"/>
      <c r="F22" s="57"/>
    </row>
    <row r="23" spans="2:7" ht="14.25" customHeight="1" x14ac:dyDescent="0.2">
      <c r="C23" s="37" t="s">
        <v>28</v>
      </c>
      <c r="D23" s="127"/>
      <c r="E23" s="128"/>
      <c r="F23" s="57"/>
    </row>
    <row r="24" spans="2:7" ht="14.25" customHeight="1" x14ac:dyDescent="0.2">
      <c r="C24" s="37" t="s">
        <v>29</v>
      </c>
      <c r="D24" s="127"/>
      <c r="E24" s="128"/>
      <c r="F24" s="57"/>
    </row>
    <row r="25" spans="2:7" ht="14.25" customHeight="1" x14ac:dyDescent="0.2">
      <c r="C25" s="37" t="s">
        <v>30</v>
      </c>
      <c r="D25" s="127"/>
      <c r="E25" s="128"/>
      <c r="F25" s="57"/>
    </row>
    <row r="26" spans="2:7" ht="14.25" customHeight="1" x14ac:dyDescent="0.2">
      <c r="C26" s="37" t="s">
        <v>31</v>
      </c>
      <c r="D26" s="127"/>
      <c r="E26" s="128"/>
      <c r="F26" s="57"/>
    </row>
    <row r="27" spans="2:7" ht="14.25" customHeight="1" x14ac:dyDescent="0.2">
      <c r="B27"/>
      <c r="C27"/>
      <c r="D27" s="136"/>
      <c r="E27" s="136"/>
      <c r="F27"/>
      <c r="G27"/>
    </row>
    <row r="28" spans="2:7" ht="14.25" customHeight="1" x14ac:dyDescent="0.2">
      <c r="C28" s="95"/>
      <c r="D28" s="131" t="s">
        <v>180</v>
      </c>
      <c r="E28" s="132"/>
      <c r="F28" s="46">
        <f>SUM(F6:F26)</f>
        <v>638774</v>
      </c>
    </row>
    <row r="29" spans="2:7" x14ac:dyDescent="0.2">
      <c r="B29" s="24"/>
      <c r="D29" s="137"/>
      <c r="E29" s="137"/>
    </row>
    <row r="30" spans="2:7" x14ac:dyDescent="0.2">
      <c r="B30" s="24"/>
      <c r="D30" s="138"/>
      <c r="E30" s="138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8:E28"/>
    <mergeCell ref="D27:E27"/>
    <mergeCell ref="D29:E29"/>
    <mergeCell ref="D30:E30"/>
    <mergeCell ref="D18:E18"/>
    <mergeCell ref="D25:E25"/>
    <mergeCell ref="D24:E24"/>
    <mergeCell ref="D20:E20"/>
    <mergeCell ref="D21:E21"/>
    <mergeCell ref="D22:E22"/>
    <mergeCell ref="D23:E23"/>
    <mergeCell ref="D26:E26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11:E11"/>
    <mergeCell ref="D14:E14"/>
    <mergeCell ref="D16:E16"/>
    <mergeCell ref="D17:E17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E152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>
        <f>601+539</f>
        <v>1140</v>
      </c>
    </row>
    <row r="7" spans="1:5" ht="15" customHeight="1" x14ac:dyDescent="0.2">
      <c r="B7" s="37" t="s">
        <v>12</v>
      </c>
      <c r="C7" s="12" t="s">
        <v>88</v>
      </c>
      <c r="D7" s="57"/>
    </row>
    <row r="8" spans="1:5" ht="15" customHeight="1" x14ac:dyDescent="0.2">
      <c r="B8" s="37" t="s">
        <v>13</v>
      </c>
      <c r="C8" s="12" t="s">
        <v>89</v>
      </c>
      <c r="D8" s="57"/>
    </row>
    <row r="9" spans="1:5" s="13" customFormat="1" ht="15" customHeight="1" x14ac:dyDescent="0.2">
      <c r="B9" s="37" t="s">
        <v>14</v>
      </c>
      <c r="C9" s="12" t="s">
        <v>90</v>
      </c>
      <c r="D9" s="57"/>
      <c r="E9" s="6"/>
    </row>
    <row r="10" spans="1:5" ht="15" customHeight="1" x14ac:dyDescent="0.2">
      <c r="B10" s="37" t="s">
        <v>15</v>
      </c>
      <c r="C10" s="12" t="s">
        <v>91</v>
      </c>
      <c r="D10" s="57"/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1140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F189"/>
  <sheetViews>
    <sheetView zoomScaleNormal="100" workbookViewId="0">
      <selection activeCell="D18" sqref="D18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2023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250</v>
      </c>
      <c r="D6" s="56">
        <f>4350+109+24</f>
        <v>4483</v>
      </c>
    </row>
    <row r="7" spans="1:4" x14ac:dyDescent="0.2">
      <c r="B7" s="36" t="s">
        <v>12</v>
      </c>
      <c r="C7" s="60" t="s">
        <v>251</v>
      </c>
      <c r="D7" s="56">
        <f>8720+132277+10865+7560</f>
        <v>159422</v>
      </c>
    </row>
    <row r="8" spans="1:4" x14ac:dyDescent="0.2">
      <c r="B8" s="36" t="s">
        <v>13</v>
      </c>
      <c r="C8" s="60" t="s">
        <v>252</v>
      </c>
      <c r="D8" s="56">
        <v>22259</v>
      </c>
    </row>
    <row r="9" spans="1:4" x14ac:dyDescent="0.2">
      <c r="B9" s="36" t="s">
        <v>14</v>
      </c>
      <c r="C9" s="60" t="s">
        <v>242</v>
      </c>
      <c r="D9" s="56">
        <v>30669</v>
      </c>
    </row>
    <row r="10" spans="1:4" x14ac:dyDescent="0.2">
      <c r="B10" s="36" t="s">
        <v>15</v>
      </c>
      <c r="C10" s="60" t="s">
        <v>253</v>
      </c>
      <c r="D10" s="56">
        <v>3912</v>
      </c>
    </row>
    <row r="11" spans="1:4" x14ac:dyDescent="0.2">
      <c r="B11" s="36" t="s">
        <v>16</v>
      </c>
      <c r="C11" s="60" t="s">
        <v>254</v>
      </c>
      <c r="D11" s="56">
        <f>1302+6602</f>
        <v>7904</v>
      </c>
    </row>
    <row r="12" spans="1:4" x14ac:dyDescent="0.2">
      <c r="B12" s="36" t="s">
        <v>18</v>
      </c>
      <c r="C12" s="60" t="s">
        <v>255</v>
      </c>
      <c r="D12" s="56">
        <f>7652+11166</f>
        <v>18818</v>
      </c>
    </row>
    <row r="13" spans="1:4" x14ac:dyDescent="0.2">
      <c r="B13" s="36" t="s">
        <v>19</v>
      </c>
      <c r="C13" s="60" t="s">
        <v>256</v>
      </c>
      <c r="D13" s="56">
        <v>12192</v>
      </c>
    </row>
    <row r="14" spans="1:4" x14ac:dyDescent="0.2">
      <c r="B14" s="36" t="s">
        <v>20</v>
      </c>
      <c r="C14" s="60" t="s">
        <v>257</v>
      </c>
      <c r="D14" s="56">
        <v>560</v>
      </c>
    </row>
    <row r="15" spans="1:4" x14ac:dyDescent="0.2">
      <c r="B15" s="36" t="s">
        <v>21</v>
      </c>
      <c r="C15" s="60" t="s">
        <v>258</v>
      </c>
      <c r="D15" s="56">
        <v>33636</v>
      </c>
    </row>
    <row r="16" spans="1:4" x14ac:dyDescent="0.2">
      <c r="B16" s="36" t="s">
        <v>22</v>
      </c>
      <c r="C16" s="60" t="s">
        <v>259</v>
      </c>
      <c r="D16" s="56">
        <v>12870</v>
      </c>
    </row>
    <row r="17" spans="2:6" x14ac:dyDescent="0.2">
      <c r="B17" s="36" t="s">
        <v>23</v>
      </c>
      <c r="C17" s="60" t="s">
        <v>260</v>
      </c>
      <c r="D17" s="56">
        <v>29374</v>
      </c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336099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 t="s">
        <v>249</v>
      </c>
      <c r="D29" s="56">
        <v>3</v>
      </c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3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F29"/>
  <sheetViews>
    <sheetView zoomScaleNormal="100" workbookViewId="0">
      <selection activeCell="D14" sqref="D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2023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0000000-0002-0000-0600-000000000000}">
      <formula1>$D$23:$D$24</formula1>
    </dataValidation>
    <dataValidation type="list" allowBlank="1" showInputMessage="1" showErrorMessage="1" sqref="E10:E19" xr:uid="{00000000-0002-0000-0600-00000100000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E170"/>
  <sheetViews>
    <sheetView zoomScaleNormal="100" workbookViewId="0">
      <selection activeCell="C10" sqref="C10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2023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/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/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>
        <v>1620220</v>
      </c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/>
      <c r="D32"/>
      <c r="E32"/>
    </row>
    <row r="33" spans="1:5" ht="15.75" customHeight="1" x14ac:dyDescent="0.2">
      <c r="B33" s="43" t="s">
        <v>142</v>
      </c>
      <c r="C33" s="56"/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/>
      <c r="D39"/>
      <c r="E39"/>
    </row>
    <row r="40" spans="1:5" ht="15.75" customHeight="1" x14ac:dyDescent="0.2">
      <c r="A40"/>
      <c r="B40" s="42" t="s">
        <v>163</v>
      </c>
      <c r="C40" s="46">
        <f>SUM(C7:C39)</f>
        <v>1620220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B'!C34</f>
        <v>1620220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146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2023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243</v>
      </c>
      <c r="C8" s="65">
        <v>0.5</v>
      </c>
      <c r="D8" s="59" t="s">
        <v>110</v>
      </c>
      <c r="E8"/>
    </row>
    <row r="9" spans="1:5" x14ac:dyDescent="0.2">
      <c r="B9" s="63" t="s">
        <v>244</v>
      </c>
      <c r="C9" s="66">
        <v>0.5</v>
      </c>
      <c r="D9" s="60" t="s">
        <v>110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00000000-0002-0000-0800-000000000000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2020-02-19T16:22:50Z</cp:lastPrinted>
  <dcterms:created xsi:type="dcterms:W3CDTF">2000-09-18T16:48:49Z</dcterms:created>
  <dcterms:modified xsi:type="dcterms:W3CDTF">2024-07-13T21:41:41Z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